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Q:\Budget\2024-25\Hyperion Reports\"/>
    </mc:Choice>
  </mc:AlternateContent>
  <xr:revisionPtr revIDLastSave="0" documentId="13_ncr:1_{36205BE3-9BEA-4083-8A12-C7922BDA9082}" xr6:coauthVersionLast="47" xr6:coauthVersionMax="47" xr10:uidLastSave="{00000000-0000-0000-0000-000000000000}"/>
  <bookViews>
    <workbookView xWindow="22932" yWindow="-108" windowWidth="23256" windowHeight="12456" xr2:uid="{00000000-000D-0000-FFFF-FFFF00000000}"/>
  </bookViews>
  <sheets>
    <sheet name="Instructions" sheetId="3" r:id="rId1"/>
    <sheet name="Budget and Variance report" sheetId="2" r:id="rId2"/>
    <sheet name="Hyperion"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D16" i="2"/>
  <c r="E16" i="2"/>
  <c r="F16" i="2"/>
  <c r="G16" i="2"/>
  <c r="B16" i="2"/>
  <c r="C15" i="2"/>
  <c r="D15" i="2"/>
  <c r="E15" i="2"/>
  <c r="F15" i="2"/>
  <c r="G15" i="2"/>
  <c r="B15" i="2"/>
  <c r="C14" i="2"/>
  <c r="D14" i="2"/>
  <c r="E14" i="2"/>
  <c r="F14" i="2"/>
  <c r="G14" i="2"/>
  <c r="B14" i="2"/>
  <c r="C11" i="2"/>
  <c r="D11" i="2"/>
  <c r="E11" i="2"/>
  <c r="F11" i="2"/>
  <c r="G11" i="2"/>
  <c r="B11" i="2"/>
  <c r="C5" i="2"/>
  <c r="D5" i="2"/>
  <c r="E5" i="2"/>
  <c r="F5" i="2"/>
  <c r="G5" i="2"/>
  <c r="B5" i="2"/>
  <c r="C8" i="2"/>
  <c r="D8" i="2"/>
  <c r="E8" i="2"/>
  <c r="F8" i="2"/>
  <c r="G8" i="2"/>
  <c r="B8" i="2"/>
  <c r="C7" i="2"/>
  <c r="D7" i="2"/>
  <c r="E7" i="2"/>
  <c r="F7" i="2"/>
  <c r="G7" i="2"/>
  <c r="B7" i="2"/>
  <c r="I7" i="2" l="1"/>
  <c r="C9" i="2"/>
  <c r="C10" i="2" s="1"/>
  <c r="G9" i="2"/>
  <c r="G10" i="2" s="1"/>
  <c r="G12" i="2" s="1"/>
  <c r="K5" i="2"/>
  <c r="B17" i="2"/>
  <c r="L11" i="2"/>
  <c r="J5" i="2"/>
  <c r="L8" i="2"/>
  <c r="J7" i="2"/>
  <c r="G17" i="2"/>
  <c r="M8" i="2"/>
  <c r="J11" i="2"/>
  <c r="E9" i="2"/>
  <c r="E10" i="2" s="1"/>
  <c r="K7" i="2"/>
  <c r="D9" i="2"/>
  <c r="I11" i="2"/>
  <c r="F17" i="2"/>
  <c r="F9" i="2"/>
  <c r="J8" i="2"/>
  <c r="E17" i="2"/>
  <c r="C17" i="2"/>
  <c r="K11" i="2"/>
  <c r="K8" i="2"/>
  <c r="I8" i="2"/>
  <c r="M11" i="2"/>
  <c r="D17" i="2"/>
  <c r="I5" i="2"/>
  <c r="L7" i="2"/>
  <c r="M7" i="2"/>
  <c r="L5" i="2"/>
  <c r="B9" i="2"/>
  <c r="J9" i="2" l="1"/>
  <c r="L9" i="2"/>
  <c r="F10" i="2"/>
  <c r="F12" i="2" s="1"/>
  <c r="M12" i="2" s="1"/>
  <c r="M9" i="2"/>
  <c r="D10" i="2"/>
  <c r="K10" i="2" s="1"/>
  <c r="K9" i="2"/>
  <c r="C12" i="2"/>
  <c r="B10" i="2"/>
  <c r="I9" i="2"/>
  <c r="E12" i="2"/>
  <c r="L10" i="2" l="1"/>
  <c r="M10" i="2"/>
  <c r="D12" i="2"/>
  <c r="K12" i="2" s="1"/>
  <c r="J10" i="2"/>
  <c r="L12" i="2"/>
  <c r="B12" i="2"/>
  <c r="I10" i="2"/>
  <c r="J12" i="2" l="1"/>
  <c r="I12" i="2"/>
  <c r="M5" i="2" l="1"/>
</calcChain>
</file>

<file path=xl/sharedStrings.xml><?xml version="1.0" encoding="utf-8"?>
<sst xmlns="http://schemas.openxmlformats.org/spreadsheetml/2006/main" count="77" uniqueCount="58">
  <si>
    <t>Budget</t>
  </si>
  <si>
    <t>Projection</t>
  </si>
  <si>
    <t>Working</t>
  </si>
  <si>
    <t>Actual</t>
  </si>
  <si>
    <t>Final</t>
  </si>
  <si>
    <t>Revenue</t>
  </si>
  <si>
    <t>Expenses</t>
  </si>
  <si>
    <t>Salaries &amp; benefits</t>
  </si>
  <si>
    <t>Other expenses</t>
  </si>
  <si>
    <t>$000s</t>
  </si>
  <si>
    <r>
      <t xml:space="preserve">Favourable </t>
    </r>
    <r>
      <rPr>
        <sz val="11"/>
        <color rgb="FFFF0000"/>
        <rFont val="Calibri"/>
        <family val="2"/>
        <scheme val="minor"/>
      </rPr>
      <t>(Unfavourable)</t>
    </r>
  </si>
  <si>
    <t>Surplus (deficit)</t>
  </si>
  <si>
    <t>Notes</t>
  </si>
  <si>
    <t>The file can be updated and saved as many times as required, you can save the file with different names if you need to provide multiple files.</t>
  </si>
  <si>
    <t>DataInput</t>
  </si>
  <si>
    <t>Plan</t>
  </si>
  <si>
    <t>FY23</t>
  </si>
  <si>
    <t>PS Adjustment</t>
  </si>
  <si>
    <t>FY24</t>
  </si>
  <si>
    <t>FY25</t>
  </si>
  <si>
    <t>Go to the “Hyperion” tab</t>
  </si>
  <si>
    <t>Total expenses</t>
  </si>
  <si>
    <t>Transfers</t>
  </si>
  <si>
    <t>Change in Reserve Balance</t>
  </si>
  <si>
    <t>Opening Reserves</t>
  </si>
  <si>
    <t>Closing Reserves</t>
  </si>
  <si>
    <t>For EXTRA SUBMISSION DATA 1 on variances, use A1:M12</t>
  </si>
  <si>
    <t>A_4000 Total Revenue</t>
  </si>
  <si>
    <t>A_5100 Salary and Benefits</t>
  </si>
  <si>
    <t>A_5200 Non Salary Expenses</t>
  </si>
  <si>
    <t>A_480055 Int Rev Trnfr - Internal Rent</t>
  </si>
  <si>
    <t>A_480040 Int Rev Trnsfr-within ENVELOPE</t>
  </si>
  <si>
    <t>A_480050 Int Rev Trnsfr-within FUND</t>
  </si>
  <si>
    <t>A_480065 Int Rev Trnsfr-Ancill to Frame</t>
  </si>
  <si>
    <t>A_480150 Int Rev Trnsfr-BETWEEN FUNDS</t>
  </si>
  <si>
    <t>Opening Appropriations - All Types</t>
  </si>
  <si>
    <t>A_6000 Surplus/Deficit</t>
  </si>
  <si>
    <t>PS Adjustments - All Types</t>
  </si>
  <si>
    <t>Closing Appropriations - All Types</t>
  </si>
  <si>
    <t>Save this file (Ancillaries budget and major variances table for narrative.xlsx) into a folder on your network drive, you can rename the file if you wish.</t>
  </si>
  <si>
    <t>FY26</t>
  </si>
  <si>
    <t>FY26 Plan vs</t>
  </si>
  <si>
    <t>FY24 Bud</t>
  </si>
  <si>
    <t>For your own use or a simple table for review meetings your can use range A1:G17 or A1:M12</t>
  </si>
  <si>
    <t>Instructions for populating and updating the Ancillaries major variances table for own use or for Extra Submission Data File:</t>
  </si>
  <si>
    <t>FY27</t>
  </si>
  <si>
    <t>FY24 Proj vs</t>
  </si>
  <si>
    <t>FY23 Act</t>
  </si>
  <si>
    <t>FY25 Bud vs</t>
  </si>
  <si>
    <t>FY24 Proj</t>
  </si>
  <si>
    <t>FY25 Bud</t>
  </si>
  <si>
    <t>FY27 Plan vs</t>
  </si>
  <si>
    <t>FY26 Plan</t>
  </si>
  <si>
    <t>November 2023</t>
  </si>
  <si>
    <t>After a couple of seconds the POV bar should appear.  Select your department or the department roll up for which you are producing the file, and then hit REFRESH. You will be prompted to log in.</t>
  </si>
  <si>
    <t>Go to the "Budget and Variance report" tab, and enter the dept or area in the yellow cell A1.</t>
  </si>
  <si>
    <t>You can now save the file to be used in your review meetings if required or copy into your Extra submission data file (in Word 2010 on the Home tab, select Paste / Paste Special / Picture (Enhanced Metafile))</t>
  </si>
  <si>
    <t>The file is now used in only one location the Extra Submission Data file! However it is a useful summary for reviewing numbers yourself or during review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</si>
</sst>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Red]\(#,##0\)_);#,##0"/>
    <numFmt numFmtId="165" formatCode="[Red]_(* \(#,##0\)_);_(* #,##0;_(* &quot;-&quot;??_);_(@_)"/>
  </numFmts>
  <fonts count="6"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BEDAFF"/>
        <bgColor indexed="64"/>
      </patternFill>
    </fill>
    <fill>
      <patternFill patternType="solid">
        <fgColor rgb="FFFFFF00"/>
        <bgColor indexed="64"/>
      </patternFill>
    </fill>
    <fill>
      <patternFill patternType="solid">
        <fgColor rgb="FFD6D6D6"/>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s>
  <cellStyleXfs count="2">
    <xf numFmtId="38" fontId="0" fillId="0" borderId="0"/>
    <xf numFmtId="43" fontId="5" fillId="0" borderId="0" applyFont="0" applyFill="0" applyBorder="0" applyAlignment="0" applyProtection="0"/>
  </cellStyleXfs>
  <cellXfs count="30">
    <xf numFmtId="38" fontId="0" fillId="0" borderId="0" xfId="0"/>
    <xf numFmtId="38" fontId="0" fillId="0" borderId="0" xfId="0" applyProtection="1">
      <protection locked="0"/>
    </xf>
    <xf numFmtId="38" fontId="0" fillId="0" borderId="1" xfId="0" quotePrefix="1" applyBorder="1" applyAlignment="1">
      <alignment horizontal="center"/>
    </xf>
    <xf numFmtId="38" fontId="0" fillId="0" borderId="4" xfId="0" applyBorder="1" applyAlignment="1">
      <alignment horizontal="center"/>
    </xf>
    <xf numFmtId="38" fontId="0" fillId="0" borderId="0" xfId="0" applyAlignment="1">
      <alignment horizontal="left" indent="1"/>
    </xf>
    <xf numFmtId="38" fontId="0" fillId="0" borderId="0" xfId="0" applyAlignment="1">
      <alignment horizontal="left"/>
    </xf>
    <xf numFmtId="38" fontId="2" fillId="0" borderId="0" xfId="0" applyFont="1"/>
    <xf numFmtId="38" fontId="0" fillId="0" borderId="0" xfId="0" quotePrefix="1"/>
    <xf numFmtId="38" fontId="0" fillId="0" borderId="5" xfId="0" applyBorder="1"/>
    <xf numFmtId="38" fontId="3" fillId="0" borderId="0" xfId="0" applyFont="1"/>
    <xf numFmtId="17" fontId="2" fillId="0" borderId="0" xfId="0" quotePrefix="1" applyNumberFormat="1" applyFont="1"/>
    <xf numFmtId="38" fontId="4" fillId="0" borderId="0" xfId="0" applyFont="1"/>
    <xf numFmtId="38" fontId="0" fillId="3" borderId="0" xfId="0" applyFill="1"/>
    <xf numFmtId="164" fontId="0" fillId="0" borderId="0" xfId="0" applyNumberFormat="1"/>
    <xf numFmtId="164" fontId="0" fillId="0" borderId="5" xfId="0" applyNumberFormat="1" applyBorder="1"/>
    <xf numFmtId="164" fontId="2" fillId="0" borderId="6" xfId="0" applyNumberFormat="1" applyFont="1" applyBorder="1"/>
    <xf numFmtId="165" fontId="0" fillId="0" borderId="0" xfId="1" applyNumberFormat="1" applyFont="1"/>
    <xf numFmtId="164" fontId="0" fillId="0" borderId="2" xfId="0" applyNumberFormat="1" applyBorder="1"/>
    <xf numFmtId="38" fontId="0" fillId="0" borderId="2" xfId="0" applyBorder="1"/>
    <xf numFmtId="38" fontId="2" fillId="0" borderId="4" xfId="0" applyFont="1" applyBorder="1"/>
    <xf numFmtId="164" fontId="0" fillId="0" borderId="4" xfId="0" applyNumberFormat="1" applyBorder="1"/>
    <xf numFmtId="38" fontId="0" fillId="0" borderId="4" xfId="1" applyNumberFormat="1" applyFont="1" applyBorder="1"/>
    <xf numFmtId="38" fontId="0" fillId="0" borderId="5" xfId="1" applyNumberFormat="1" applyFont="1" applyBorder="1"/>
    <xf numFmtId="38" fontId="0" fillId="0" borderId="2" xfId="0" applyBorder="1" applyAlignment="1">
      <alignment horizontal="center"/>
    </xf>
    <xf numFmtId="49" fontId="0" fillId="2" borderId="3" xfId="0" applyNumberFormat="1" applyFill="1" applyBorder="1" applyProtection="1"/>
    <xf numFmtId="0" fontId="0" fillId="2" borderId="3" xfId="0" applyNumberFormat="1" applyFill="1" applyBorder="1" applyProtection="1"/>
    <xf numFmtId="3" fontId="0" fillId="4" borderId="3" xfId="0" applyNumberFormat="1" applyFill="1" applyBorder="1" applyProtection="1"/>
    <xf numFmtId="49" fontId="0" fillId="2" borderId="7" xfId="0" applyNumberFormat="1" applyFill="1" applyBorder="1" applyAlignment="1" applyProtection="1">
      <alignment horizontal="center" vertical="top"/>
    </xf>
    <xf numFmtId="49" fontId="0" fillId="2" borderId="8" xfId="0" applyNumberFormat="1" applyFill="1" applyBorder="1" applyAlignment="1" applyProtection="1">
      <alignment horizontal="center" vertical="top"/>
    </xf>
    <xf numFmtId="49" fontId="0" fillId="2" borderId="3" xfId="0" applyNumberFormat="1" applyFill="1" applyBorder="1" applyAlignment="1" applyProtection="1">
      <alignment vertical="top"/>
    </xf>
  </cellXfs>
  <cellStyles count="2">
    <cellStyle name="Comma" xfId="1" builtinId="3"/>
    <cellStyle name="Normal" xfId="0" builtinId="0" customBuiltin="1"/>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workbookViewId="0">
      <selection activeCell="B9" sqref="B9"/>
    </sheetView>
  </sheetViews>
  <sheetFormatPr defaultRowHeight="14.4" x14ac:dyDescent="0.3"/>
  <sheetData>
    <row r="1" spans="1:14" x14ac:dyDescent="0.3">
      <c r="A1" s="9" t="s">
        <v>44</v>
      </c>
      <c r="N1" s="10" t="s">
        <v>53</v>
      </c>
    </row>
    <row r="3" spans="1:14" x14ac:dyDescent="0.3">
      <c r="A3" s="6">
        <v>1</v>
      </c>
      <c r="B3" t="s">
        <v>39</v>
      </c>
    </row>
    <row r="4" spans="1:14" x14ac:dyDescent="0.3">
      <c r="A4" s="6">
        <v>2</v>
      </c>
      <c r="B4" t="s">
        <v>20</v>
      </c>
    </row>
    <row r="5" spans="1:14" x14ac:dyDescent="0.3">
      <c r="A5" s="6">
        <v>3</v>
      </c>
      <c r="B5" t="s">
        <v>54</v>
      </c>
    </row>
    <row r="6" spans="1:14" x14ac:dyDescent="0.3">
      <c r="A6" s="6">
        <v>4</v>
      </c>
      <c r="B6" t="s">
        <v>55</v>
      </c>
    </row>
    <row r="7" spans="1:14" x14ac:dyDescent="0.3">
      <c r="A7" s="6">
        <v>5</v>
      </c>
      <c r="B7" t="s">
        <v>56</v>
      </c>
    </row>
    <row r="8" spans="1:14" x14ac:dyDescent="0.3">
      <c r="A8" s="6">
        <v>6</v>
      </c>
      <c r="B8" t="s">
        <v>57</v>
      </c>
    </row>
    <row r="9" spans="1:14" x14ac:dyDescent="0.3">
      <c r="A9" s="6"/>
    </row>
    <row r="11" spans="1:14" x14ac:dyDescent="0.3">
      <c r="A11" s="11" t="s">
        <v>12</v>
      </c>
    </row>
    <row r="12" spans="1:14" x14ac:dyDescent="0.3">
      <c r="A12"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showGridLines="0" workbookViewId="0">
      <selection activeCell="N3" sqref="N3"/>
    </sheetView>
  </sheetViews>
  <sheetFormatPr defaultColWidth="12.6640625" defaultRowHeight="14.4" x14ac:dyDescent="0.3"/>
  <cols>
    <col min="1" max="1" width="23.109375" customWidth="1"/>
    <col min="6" max="7" width="12.6640625" customWidth="1"/>
    <col min="8" max="8" width="2.6640625" customWidth="1"/>
  </cols>
  <sheetData>
    <row r="1" spans="1:13" x14ac:dyDescent="0.3">
      <c r="A1" s="12"/>
      <c r="B1" s="12"/>
      <c r="C1" s="12"/>
      <c r="I1" s="23" t="s">
        <v>10</v>
      </c>
      <c r="J1" s="23"/>
      <c r="K1" s="23"/>
    </row>
    <row r="2" spans="1:13" x14ac:dyDescent="0.3">
      <c r="A2" s="7" t="s">
        <v>9</v>
      </c>
      <c r="B2" s="2" t="s">
        <v>16</v>
      </c>
      <c r="C2" s="2" t="s">
        <v>18</v>
      </c>
      <c r="D2" s="2" t="s">
        <v>18</v>
      </c>
      <c r="E2" s="2" t="s">
        <v>19</v>
      </c>
      <c r="F2" s="2" t="s">
        <v>40</v>
      </c>
      <c r="G2" s="2" t="s">
        <v>45</v>
      </c>
      <c r="I2" s="2" t="s">
        <v>46</v>
      </c>
      <c r="J2" s="2" t="s">
        <v>46</v>
      </c>
      <c r="K2" s="2" t="s">
        <v>48</v>
      </c>
      <c r="L2" s="2" t="s">
        <v>41</v>
      </c>
      <c r="M2" s="2" t="s">
        <v>51</v>
      </c>
    </row>
    <row r="3" spans="1:13" ht="15" thickBot="1" x14ac:dyDescent="0.35">
      <c r="B3" s="3" t="s">
        <v>3</v>
      </c>
      <c r="C3" s="3" t="s">
        <v>0</v>
      </c>
      <c r="D3" s="3" t="s">
        <v>1</v>
      </c>
      <c r="E3" s="3" t="s">
        <v>0</v>
      </c>
      <c r="F3" s="3" t="s">
        <v>15</v>
      </c>
      <c r="G3" s="3" t="s">
        <v>15</v>
      </c>
      <c r="I3" s="3" t="s">
        <v>47</v>
      </c>
      <c r="J3" s="3" t="s">
        <v>42</v>
      </c>
      <c r="K3" s="3" t="s">
        <v>49</v>
      </c>
      <c r="L3" s="3" t="s">
        <v>50</v>
      </c>
      <c r="M3" s="3" t="s">
        <v>52</v>
      </c>
    </row>
    <row r="5" spans="1:13" x14ac:dyDescent="0.3">
      <c r="A5" s="5" t="s">
        <v>5</v>
      </c>
      <c r="B5" s="17">
        <f>Hyperion!B4-SUM(Hyperion!B7,Hyperion!B10)</f>
        <v>-7904.4558000000006</v>
      </c>
      <c r="C5" s="17">
        <f>Hyperion!C4-SUM(Hyperion!C7,Hyperion!C10)</f>
        <v>-7916.4770000000008</v>
      </c>
      <c r="D5" s="17">
        <f>Hyperion!D4-SUM(Hyperion!D7,Hyperion!D10)</f>
        <v>-7916.4768200000026</v>
      </c>
      <c r="E5" s="17">
        <f>Hyperion!E4-SUM(Hyperion!E7,Hyperion!E10)</f>
        <v>-7916.4764400000013</v>
      </c>
      <c r="F5" s="17">
        <f>Hyperion!F4-SUM(Hyperion!F7,Hyperion!F10)</f>
        <v>0</v>
      </c>
      <c r="G5" s="17">
        <f>Hyperion!G4-SUM(Hyperion!G7,Hyperion!G10)</f>
        <v>0</v>
      </c>
      <c r="I5" s="18">
        <f>-(D5-B5)</f>
        <v>12.021020000001954</v>
      </c>
      <c r="J5" s="18">
        <f>-(D5-C5)</f>
        <v>-1.7999999818130163E-4</v>
      </c>
      <c r="K5" s="18">
        <f>-(E5-D5)</f>
        <v>-3.8000000131432898E-4</v>
      </c>
      <c r="L5" s="18">
        <f>-(F5-E5)</f>
        <v>-7916.4764400000013</v>
      </c>
      <c r="M5" s="18">
        <f>-(G5-F5)</f>
        <v>0</v>
      </c>
    </row>
    <row r="6" spans="1:13" x14ac:dyDescent="0.3">
      <c r="A6" t="s">
        <v>6</v>
      </c>
    </row>
    <row r="7" spans="1:13" x14ac:dyDescent="0.3">
      <c r="A7" s="4" t="s">
        <v>7</v>
      </c>
      <c r="B7">
        <f>Hyperion!B5</f>
        <v>6105.8858800000007</v>
      </c>
      <c r="C7">
        <f>Hyperion!C5</f>
        <v>6022.6316891976685</v>
      </c>
      <c r="D7">
        <f>Hyperion!D5</f>
        <v>5258.3320315658557</v>
      </c>
      <c r="E7">
        <f>Hyperion!E5</f>
        <v>4399.6682741318546</v>
      </c>
      <c r="F7">
        <f>Hyperion!F5</f>
        <v>4482.8963570572105</v>
      </c>
      <c r="G7">
        <f>Hyperion!G5</f>
        <v>4641.1800715833633</v>
      </c>
      <c r="I7">
        <f>+B7-D7</f>
        <v>847.55384843414504</v>
      </c>
      <c r="J7">
        <f t="shared" ref="J7:M9" si="0">+C7-D7</f>
        <v>764.29965763181281</v>
      </c>
      <c r="K7">
        <f t="shared" si="0"/>
        <v>858.66375743400113</v>
      </c>
      <c r="L7">
        <f t="shared" si="0"/>
        <v>-83.22808292535592</v>
      </c>
      <c r="M7">
        <f t="shared" si="0"/>
        <v>-158.28371452615283</v>
      </c>
    </row>
    <row r="8" spans="1:13" x14ac:dyDescent="0.3">
      <c r="A8" s="4" t="s">
        <v>8</v>
      </c>
      <c r="B8">
        <f>SUM(Hyperion!B6:B7)</f>
        <v>2619.74874</v>
      </c>
      <c r="C8">
        <f>SUM(Hyperion!C6:C7)</f>
        <v>2499.5702799999999</v>
      </c>
      <c r="D8">
        <f>SUM(Hyperion!D6:D7)</f>
        <v>2499.5704599999999</v>
      </c>
      <c r="E8">
        <f>SUM(Hyperion!E6:E7)</f>
        <v>2106.5704800000003</v>
      </c>
      <c r="F8">
        <f>SUM(Hyperion!F6:F7)</f>
        <v>0</v>
      </c>
      <c r="G8">
        <f>SUM(Hyperion!G6:G7)</f>
        <v>0</v>
      </c>
      <c r="I8">
        <f>+B8-D8</f>
        <v>120.17828000000009</v>
      </c>
      <c r="J8">
        <f t="shared" si="0"/>
        <v>-1.8000000000029104E-4</v>
      </c>
      <c r="K8">
        <f t="shared" si="0"/>
        <v>392.9999799999996</v>
      </c>
      <c r="L8">
        <f t="shared" si="0"/>
        <v>2106.5704800000003</v>
      </c>
      <c r="M8">
        <f t="shared" si="0"/>
        <v>0</v>
      </c>
    </row>
    <row r="9" spans="1:13" x14ac:dyDescent="0.3">
      <c r="A9" s="5" t="s">
        <v>21</v>
      </c>
      <c r="B9" s="8">
        <f>SUM(B7:B8)</f>
        <v>8725.6346200000007</v>
      </c>
      <c r="C9" s="8">
        <f t="shared" ref="C9:G9" si="1">SUM(C7:C8)</f>
        <v>8522.2019691976675</v>
      </c>
      <c r="D9" s="8">
        <f t="shared" si="1"/>
        <v>7757.9024915658556</v>
      </c>
      <c r="E9" s="8">
        <f t="shared" si="1"/>
        <v>6506.2387541318549</v>
      </c>
      <c r="F9" s="8">
        <f t="shared" si="1"/>
        <v>4482.8963570572105</v>
      </c>
      <c r="G9" s="8">
        <f t="shared" si="1"/>
        <v>4641.1800715833633</v>
      </c>
      <c r="I9" s="8">
        <f>+B9-D9</f>
        <v>967.73212843414512</v>
      </c>
      <c r="J9" s="8">
        <f t="shared" si="0"/>
        <v>764.2994776318119</v>
      </c>
      <c r="K9" s="8">
        <f t="shared" si="0"/>
        <v>1251.6637374340007</v>
      </c>
      <c r="L9" s="8">
        <f t="shared" si="0"/>
        <v>2023.3423970746444</v>
      </c>
      <c r="M9" s="8">
        <f t="shared" si="0"/>
        <v>-158.28371452615283</v>
      </c>
    </row>
    <row r="10" spans="1:13" x14ac:dyDescent="0.3">
      <c r="A10" s="6" t="s">
        <v>11</v>
      </c>
      <c r="B10" s="14">
        <f>B5+B9</f>
        <v>821.17882000000009</v>
      </c>
      <c r="C10" s="14">
        <f t="shared" ref="C10:G10" si="2">C5+C9</f>
        <v>605.72496919766672</v>
      </c>
      <c r="D10" s="14">
        <f t="shared" si="2"/>
        <v>-158.57432843414699</v>
      </c>
      <c r="E10" s="14">
        <f t="shared" si="2"/>
        <v>-1410.2376858681464</v>
      </c>
      <c r="F10" s="14">
        <f t="shared" si="2"/>
        <v>4482.8963570572105</v>
      </c>
      <c r="G10" s="14">
        <f t="shared" si="2"/>
        <v>4641.1800715833633</v>
      </c>
      <c r="I10" s="22">
        <f>B10-D10</f>
        <v>979.75314843414708</v>
      </c>
      <c r="J10" s="22">
        <f t="shared" ref="J10:M12" si="3">C10-D10</f>
        <v>764.29929763181372</v>
      </c>
      <c r="K10" s="22">
        <f t="shared" si="3"/>
        <v>1251.6633574339994</v>
      </c>
      <c r="L10" s="22">
        <f t="shared" si="3"/>
        <v>-5893.1340429253569</v>
      </c>
      <c r="M10" s="22">
        <f t="shared" si="3"/>
        <v>-158.28371452615283</v>
      </c>
    </row>
    <row r="11" spans="1:13" x14ac:dyDescent="0.3">
      <c r="A11" s="5" t="s">
        <v>22</v>
      </c>
      <c r="B11" s="14">
        <f>SUM(Hyperion!B10)</f>
        <v>417.40000000000015</v>
      </c>
      <c r="C11" s="14">
        <f>SUM(Hyperion!C10)</f>
        <v>375.10000000000025</v>
      </c>
      <c r="D11" s="14">
        <f>SUM(Hyperion!D10)</f>
        <v>375.10002000000014</v>
      </c>
      <c r="E11" s="14">
        <f>SUM(Hyperion!E10)</f>
        <v>375.1000800000001</v>
      </c>
      <c r="F11" s="14">
        <f>SUM(Hyperion!F10)</f>
        <v>0</v>
      </c>
      <c r="G11" s="14">
        <f>SUM(Hyperion!G10)</f>
        <v>0</v>
      </c>
      <c r="I11" s="22">
        <f>B11-D11</f>
        <v>42.299980000000005</v>
      </c>
      <c r="J11" s="22">
        <f t="shared" si="3"/>
        <v>-1.9999999892661435E-5</v>
      </c>
      <c r="K11" s="22">
        <f t="shared" si="3"/>
        <v>-5.99999999622014E-5</v>
      </c>
      <c r="L11" s="22">
        <f t="shared" si="3"/>
        <v>375.1000800000001</v>
      </c>
      <c r="M11" s="22">
        <f t="shared" si="3"/>
        <v>0</v>
      </c>
    </row>
    <row r="12" spans="1:13" ht="15" thickBot="1" x14ac:dyDescent="0.35">
      <c r="A12" s="19" t="s">
        <v>23</v>
      </c>
      <c r="B12" s="20">
        <f t="shared" ref="B12:G12" si="4">B10+B11</f>
        <v>1238.5788200000002</v>
      </c>
      <c r="C12" s="20">
        <f t="shared" si="4"/>
        <v>980.82496919766697</v>
      </c>
      <c r="D12" s="20">
        <f t="shared" si="4"/>
        <v>216.52569156585315</v>
      </c>
      <c r="E12" s="20">
        <f t="shared" si="4"/>
        <v>-1035.1376058681462</v>
      </c>
      <c r="F12" s="20">
        <f t="shared" si="4"/>
        <v>4482.8963570572105</v>
      </c>
      <c r="G12" s="20">
        <f t="shared" si="4"/>
        <v>4641.1800715833633</v>
      </c>
      <c r="I12" s="21">
        <f>B12-D12</f>
        <v>1022.0531284341471</v>
      </c>
      <c r="J12" s="21">
        <f t="shared" si="3"/>
        <v>764.29927763181377</v>
      </c>
      <c r="K12" s="21">
        <f t="shared" si="3"/>
        <v>1251.6632974339993</v>
      </c>
      <c r="L12" s="21">
        <f t="shared" si="3"/>
        <v>-5518.0339629253567</v>
      </c>
      <c r="M12" s="21">
        <f t="shared" si="3"/>
        <v>-158.28371452615283</v>
      </c>
    </row>
    <row r="14" spans="1:13" x14ac:dyDescent="0.3">
      <c r="A14" t="s">
        <v>24</v>
      </c>
      <c r="B14" s="13">
        <f>Hyperion!B12</f>
        <v>-5044.6691199999977</v>
      </c>
      <c r="C14" s="13">
        <f>Hyperion!C12</f>
        <v>-3290.010345329561</v>
      </c>
      <c r="D14" s="13">
        <f>Hyperion!D12</f>
        <v>-3806.0902999999958</v>
      </c>
      <c r="E14" s="13">
        <f>Hyperion!E12</f>
        <v>-3589.5646084341392</v>
      </c>
      <c r="F14" s="13">
        <f>Hyperion!F12</f>
        <v>-4624.7022143023205</v>
      </c>
      <c r="G14" s="13">
        <f>Hyperion!G12</f>
        <v>-141.80585724510584</v>
      </c>
    </row>
    <row r="15" spans="1:13" x14ac:dyDescent="0.3">
      <c r="A15" t="s">
        <v>23</v>
      </c>
      <c r="B15" s="13">
        <f>Hyperion!B13</f>
        <v>1238.57882</v>
      </c>
      <c r="C15" s="13">
        <f>Hyperion!C13</f>
        <v>980.82496919767004</v>
      </c>
      <c r="D15" s="13">
        <f>Hyperion!D13</f>
        <v>216.52569156585565</v>
      </c>
      <c r="E15" s="13">
        <f>Hyperion!E13</f>
        <v>-1035.1376058681458</v>
      </c>
      <c r="F15" s="13">
        <f>Hyperion!F13</f>
        <v>4482.8963570572105</v>
      </c>
      <c r="G15" s="13">
        <f>Hyperion!G13</f>
        <v>4641.1800715833633</v>
      </c>
    </row>
    <row r="16" spans="1:13" x14ac:dyDescent="0.3">
      <c r="A16" t="s">
        <v>17</v>
      </c>
      <c r="B16" s="16">
        <f>Hyperion!B14</f>
        <v>0</v>
      </c>
      <c r="C16" s="16">
        <f>Hyperion!C14</f>
        <v>0</v>
      </c>
      <c r="D16" s="16">
        <f>Hyperion!D14</f>
        <v>0</v>
      </c>
      <c r="E16" s="16">
        <f>Hyperion!E14</f>
        <v>0</v>
      </c>
      <c r="F16" s="16">
        <f>Hyperion!F14</f>
        <v>0</v>
      </c>
      <c r="G16" s="16">
        <f>Hyperion!G14</f>
        <v>0</v>
      </c>
    </row>
    <row r="17" spans="1:7" ht="15" thickBot="1" x14ac:dyDescent="0.35">
      <c r="A17" t="s">
        <v>25</v>
      </c>
      <c r="B17" s="15">
        <f>SUM(B14:B16)</f>
        <v>-3806.090299999998</v>
      </c>
      <c r="C17" s="15">
        <f t="shared" ref="C17:G17" si="5">SUM(C14:C16)</f>
        <v>-2309.1853761318907</v>
      </c>
      <c r="D17" s="15">
        <f t="shared" si="5"/>
        <v>-3589.5646084341402</v>
      </c>
      <c r="E17" s="15">
        <f t="shared" si="5"/>
        <v>-4624.702214302285</v>
      </c>
      <c r="F17" s="15">
        <f t="shared" si="5"/>
        <v>-141.80585724511002</v>
      </c>
      <c r="G17" s="15">
        <f t="shared" si="5"/>
        <v>4499.3742143382578</v>
      </c>
    </row>
    <row r="21" spans="1:7" x14ac:dyDescent="0.3">
      <c r="A21" s="6" t="s">
        <v>43</v>
      </c>
    </row>
    <row r="22" spans="1:7" x14ac:dyDescent="0.3">
      <c r="A22" s="6" t="s">
        <v>26</v>
      </c>
    </row>
  </sheetData>
  <mergeCells count="1">
    <mergeCell ref="I1:K1"/>
  </mergeCells>
  <conditionalFormatting sqref="I5">
    <cfRule type="expression" dxfId="3" priority="23">
      <formula>AND(ABS(D5-B5)&gt;100,ABS((D5-B5)/B5)&gt;0.1)</formula>
    </cfRule>
  </conditionalFormatting>
  <conditionalFormatting sqref="I7:I8">
    <cfRule type="expression" dxfId="2" priority="9">
      <formula>AND(ABS(D7-B7)&gt;100,ABS((D7-B7)/B7)&gt;0.1)</formula>
    </cfRule>
  </conditionalFormatting>
  <conditionalFormatting sqref="J5:M5">
    <cfRule type="expression" dxfId="1" priority="3">
      <formula>AND(ABS(D5-C5)&gt;100,ABS((D5-C5)/C5)&gt;0.1)</formula>
    </cfRule>
  </conditionalFormatting>
  <conditionalFormatting sqref="J7:M8">
    <cfRule type="expression" dxfId="0" priority="1">
      <formula>AND(ABS(D7-C7)&gt;100,ABS((D7-C7)/C7)&gt;0.1)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B1" sqref="B1"/>
    </sheetView>
  </sheetViews>
  <sheetFormatPr defaultColWidth="9.109375" defaultRowHeight="15" customHeight="1" x14ac:dyDescent="0.3"/>
  <cols>
    <col min="1" max="1" width="36.109375" style="1" bestFit="1" customWidth="1"/>
    <col min="2" max="2" width="6.109375" style="1" bestFit="1" customWidth="1"/>
    <col min="3" max="3" width="6.6640625" style="1" bestFit="1" customWidth="1"/>
    <col min="4" max="7" width="9.109375" style="1" bestFit="1" customWidth="1"/>
    <col min="8" max="16384" width="9.109375" style="1"/>
  </cols>
  <sheetData>
    <row r="1" spans="1:7" ht="14.4" customHeight="1" x14ac:dyDescent="0.3">
      <c r="A1" s="25"/>
      <c r="B1" s="24" t="s">
        <v>16</v>
      </c>
      <c r="C1" s="27" t="s">
        <v>18</v>
      </c>
      <c r="D1" s="28"/>
      <c r="E1" s="29" t="s">
        <v>19</v>
      </c>
      <c r="F1" s="29" t="s">
        <v>40</v>
      </c>
      <c r="G1" s="29" t="s">
        <v>45</v>
      </c>
    </row>
    <row r="2" spans="1:7" ht="14.4" x14ac:dyDescent="0.3">
      <c r="A2" s="25"/>
      <c r="B2" s="24" t="s">
        <v>3</v>
      </c>
      <c r="C2" s="29" t="s">
        <v>0</v>
      </c>
      <c r="D2" s="29" t="s">
        <v>14</v>
      </c>
      <c r="E2" s="29" t="s">
        <v>14</v>
      </c>
      <c r="F2" s="29" t="s">
        <v>14</v>
      </c>
      <c r="G2" s="29" t="s">
        <v>14</v>
      </c>
    </row>
    <row r="3" spans="1:7" ht="14.4" hidden="1" x14ac:dyDescent="0.3">
      <c r="A3" s="25"/>
      <c r="B3" s="24" t="s">
        <v>4</v>
      </c>
      <c r="C3" s="29" t="s">
        <v>4</v>
      </c>
      <c r="D3" s="29" t="s">
        <v>2</v>
      </c>
      <c r="E3" s="29" t="s">
        <v>2</v>
      </c>
      <c r="F3" s="29" t="s">
        <v>2</v>
      </c>
      <c r="G3" s="29" t="s">
        <v>2</v>
      </c>
    </row>
    <row r="4" spans="1:7" ht="14.4" x14ac:dyDescent="0.3">
      <c r="A4" s="24" t="s">
        <v>27</v>
      </c>
      <c r="B4" s="26">
        <v>-7008.1648300000006</v>
      </c>
      <c r="C4" s="26">
        <v>-7037.0990000000011</v>
      </c>
      <c r="D4" s="26">
        <v>-7037.0987600000026</v>
      </c>
      <c r="E4" s="26">
        <v>-7037.098320000001</v>
      </c>
      <c r="F4" s="26"/>
      <c r="G4" s="26"/>
    </row>
    <row r="5" spans="1:7" ht="14.4" x14ac:dyDescent="0.3">
      <c r="A5" s="24" t="s">
        <v>28</v>
      </c>
      <c r="B5" s="26">
        <v>6105.8858800000007</v>
      </c>
      <c r="C5" s="26">
        <v>6022.6316891976685</v>
      </c>
      <c r="D5" s="26">
        <v>5258.3320315658557</v>
      </c>
      <c r="E5" s="26">
        <v>4399.6682741318546</v>
      </c>
      <c r="F5" s="26">
        <v>4482.8963570572105</v>
      </c>
      <c r="G5" s="26">
        <v>4641.1800715833633</v>
      </c>
    </row>
    <row r="6" spans="1:7" ht="14.4" x14ac:dyDescent="0.3">
      <c r="A6" s="24" t="s">
        <v>29</v>
      </c>
      <c r="B6" s="26">
        <v>2140.8577700000001</v>
      </c>
      <c r="C6" s="26">
        <v>1995.2922800000001</v>
      </c>
      <c r="D6" s="26">
        <v>1995.29242</v>
      </c>
      <c r="E6" s="26">
        <v>1602.2924400000004</v>
      </c>
      <c r="F6" s="26"/>
      <c r="G6" s="26"/>
    </row>
    <row r="7" spans="1:7" ht="14.4" x14ac:dyDescent="0.3">
      <c r="A7" s="24" t="s">
        <v>30</v>
      </c>
      <c r="B7" s="26">
        <v>478.89097000000015</v>
      </c>
      <c r="C7" s="26">
        <v>504.27799999999979</v>
      </c>
      <c r="D7" s="26">
        <v>504.27803999999986</v>
      </c>
      <c r="E7" s="26">
        <v>504.27803999999986</v>
      </c>
      <c r="F7" s="26"/>
      <c r="G7" s="26"/>
    </row>
    <row r="8" spans="1:7" ht="14.4" x14ac:dyDescent="0.3">
      <c r="A8" s="24" t="s">
        <v>31</v>
      </c>
      <c r="B8" s="26"/>
      <c r="C8" s="26"/>
      <c r="D8" s="26"/>
      <c r="E8" s="26"/>
      <c r="F8" s="26"/>
      <c r="G8" s="26"/>
    </row>
    <row r="9" spans="1:7" ht="14.4" x14ac:dyDescent="0.3">
      <c r="A9" s="24" t="s">
        <v>32</v>
      </c>
      <c r="B9" s="26"/>
      <c r="C9" s="26">
        <v>0</v>
      </c>
      <c r="D9" s="26">
        <v>0</v>
      </c>
      <c r="E9" s="26">
        <v>0</v>
      </c>
      <c r="F9" s="26"/>
      <c r="G9" s="26"/>
    </row>
    <row r="10" spans="1:7" ht="14.4" x14ac:dyDescent="0.3">
      <c r="A10" s="24" t="s">
        <v>33</v>
      </c>
      <c r="B10" s="26">
        <v>417.40000000000015</v>
      </c>
      <c r="C10" s="26">
        <v>375.10000000000025</v>
      </c>
      <c r="D10" s="26">
        <v>375.10002000000014</v>
      </c>
      <c r="E10" s="26">
        <v>375.1000800000001</v>
      </c>
      <c r="F10" s="26"/>
      <c r="G10" s="26"/>
    </row>
    <row r="11" spans="1:7" ht="14.4" x14ac:dyDescent="0.3">
      <c r="A11" s="24" t="s">
        <v>34</v>
      </c>
      <c r="B11" s="26"/>
      <c r="C11" s="26">
        <v>63</v>
      </c>
      <c r="D11" s="26">
        <v>63</v>
      </c>
      <c r="E11" s="26">
        <v>63</v>
      </c>
      <c r="F11" s="26"/>
      <c r="G11" s="26"/>
    </row>
    <row r="12" spans="1:7" ht="14.4" x14ac:dyDescent="0.3">
      <c r="A12" s="24" t="s">
        <v>35</v>
      </c>
      <c r="B12" s="26">
        <v>-5044.6691199999977</v>
      </c>
      <c r="C12" s="26">
        <v>-3290.010345329561</v>
      </c>
      <c r="D12" s="26">
        <v>-3806.0902999999958</v>
      </c>
      <c r="E12" s="26">
        <v>-3589.5646084341392</v>
      </c>
      <c r="F12" s="26">
        <v>-4624.7022143023205</v>
      </c>
      <c r="G12" s="26">
        <v>-141.80585724510584</v>
      </c>
    </row>
    <row r="13" spans="1:7" ht="14.4" x14ac:dyDescent="0.3">
      <c r="A13" s="24" t="s">
        <v>36</v>
      </c>
      <c r="B13" s="26">
        <v>1238.57882</v>
      </c>
      <c r="C13" s="26">
        <v>980.82496919767004</v>
      </c>
      <c r="D13" s="26">
        <v>216.52569156585565</v>
      </c>
      <c r="E13" s="26">
        <v>-1035.1376058681458</v>
      </c>
      <c r="F13" s="26">
        <v>4482.8963570572105</v>
      </c>
      <c r="G13" s="26">
        <v>4641.1800715833633</v>
      </c>
    </row>
    <row r="14" spans="1:7" ht="14.4" x14ac:dyDescent="0.3">
      <c r="A14" s="24" t="s">
        <v>37</v>
      </c>
      <c r="B14" s="26">
        <v>0</v>
      </c>
      <c r="C14" s="26"/>
      <c r="D14" s="26"/>
      <c r="E14" s="26"/>
      <c r="F14" s="26"/>
      <c r="G14" s="26"/>
    </row>
    <row r="15" spans="1:7" ht="14.4" x14ac:dyDescent="0.3">
      <c r="A15" s="24" t="s">
        <v>38</v>
      </c>
      <c r="B15" s="26">
        <v>-3806.0903000000017</v>
      </c>
      <c r="C15" s="26">
        <v>-2309.1853761318798</v>
      </c>
      <c r="D15" s="26">
        <v>-3589.5646084341392</v>
      </c>
      <c r="E15" s="26">
        <v>-4624.7022143023205</v>
      </c>
      <c r="F15" s="26">
        <v>-141.80585724510584</v>
      </c>
      <c r="G15" s="26">
        <v>4499.3742143382533</v>
      </c>
    </row>
  </sheetData>
  <sheetProtection sheet="1" scenarios="1" formatCells="0" formatColumns="0" formatRows="0" autoFilter="0"/>
  <mergeCells count="1">
    <mergeCell ref="C1:D1"/>
  </mergeCells>
  <pageMargins left="0.7" right="0.7" top="0.75" bottom="0.75" header="0.3" footer="0.3"/>
  <pageSetup orientation="portrait" r:id="rId1"/>
  <customProperties>
    <customPr name="CellIDs" r:id="rId2"/>
    <customPr name="ConnName" r:id="rId3"/>
    <customPr name="ConnPOV" r:id="rId4"/>
    <customPr name="FormFolder" r:id="rId5"/>
    <customPr name="FormName" r:id="rId6"/>
    <customPr name="FormSize" r:id="rId7"/>
    <customPr name="HyperionPOVXML" r:id="rId8"/>
    <customPr name="HyperionXML" r:id="rId9"/>
    <customPr name="NameConnectionMap" r:id="rId10"/>
    <customPr name="POVPosition" r:id="rId11"/>
    <customPr name="SheetHasParityContent" r:id="rId12"/>
    <customPr name="SheetOptions" r:id="rId13"/>
    <customPr name="ShowPOV"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and Variance report</vt:lpstr>
      <vt:lpstr>Hyperion</vt:lpstr>
    </vt:vector>
  </TitlesOfParts>
  <Company>McMaster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 Mitton</dc:creator>
  <cp:lastModifiedBy>Clarkson, Iain</cp:lastModifiedBy>
  <cp:lastPrinted>2019-06-04T17:23:38Z</cp:lastPrinted>
  <dcterms:created xsi:type="dcterms:W3CDTF">2015-09-17T14:27:07Z</dcterms:created>
  <dcterms:modified xsi:type="dcterms:W3CDTF">2023-11-23T14:54:51Z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